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10815"/>
  </bookViews>
  <sheets>
    <sheet name="Plan1" sheetId="1" r:id="rId1"/>
    <sheet name="Plan2" sheetId="2" r:id="rId2"/>
    <sheet name="Plan3" sheetId="3" r:id="rId3"/>
  </sheets>
  <calcPr calcId="145621" concurrentCalc="0"/>
</workbook>
</file>

<file path=xl/calcChain.xml><?xml version="1.0" encoding="utf-8"?>
<calcChain xmlns="http://schemas.openxmlformats.org/spreadsheetml/2006/main">
  <c r="I17" i="1" l="1"/>
  <c r="I19" i="1"/>
  <c r="Q15" i="1"/>
  <c r="I3" i="1"/>
  <c r="I4" i="1"/>
  <c r="I9" i="1"/>
  <c r="I12" i="1"/>
  <c r="G79" i="1"/>
  <c r="G103" i="1"/>
  <c r="O15" i="1"/>
  <c r="P15" i="1"/>
  <c r="R15" i="1"/>
  <c r="G15" i="1"/>
  <c r="F15" i="1"/>
  <c r="I15" i="1"/>
  <c r="N18" i="1"/>
  <c r="G16" i="1"/>
  <c r="F16" i="1"/>
  <c r="I16" i="1"/>
  <c r="I18" i="1"/>
  <c r="I20" i="1"/>
  <c r="I21" i="1"/>
  <c r="G80" i="1"/>
  <c r="G104" i="1"/>
  <c r="I26" i="1"/>
  <c r="G81" i="1"/>
  <c r="G105" i="1"/>
  <c r="G38" i="1"/>
  <c r="G69" i="1"/>
  <c r="I69" i="1"/>
  <c r="G40" i="1"/>
  <c r="I40" i="1"/>
  <c r="G41" i="1"/>
  <c r="I41" i="1"/>
  <c r="I42" i="1"/>
  <c r="I70" i="1"/>
  <c r="I45" i="1"/>
  <c r="G46" i="1"/>
  <c r="I46" i="1"/>
  <c r="I47" i="1"/>
  <c r="I71" i="1"/>
  <c r="I49" i="1"/>
  <c r="I50" i="1"/>
  <c r="I51" i="1"/>
  <c r="I52" i="1"/>
  <c r="G53" i="1"/>
  <c r="I53" i="1"/>
  <c r="I54" i="1"/>
  <c r="I55" i="1"/>
  <c r="I72" i="1"/>
  <c r="I58" i="1"/>
  <c r="I59" i="1"/>
  <c r="I60" i="1"/>
  <c r="I61" i="1"/>
  <c r="I62" i="1"/>
  <c r="I63" i="1"/>
  <c r="I64" i="1"/>
  <c r="G64" i="1"/>
  <c r="G65" i="1"/>
  <c r="I65" i="1"/>
  <c r="I66" i="1"/>
  <c r="I73" i="1"/>
  <c r="I74" i="1"/>
  <c r="G82" i="1"/>
  <c r="G106" i="1"/>
  <c r="G83" i="1"/>
  <c r="G87" i="1"/>
  <c r="G89" i="1"/>
  <c r="F91" i="1"/>
  <c r="G91" i="1"/>
  <c r="G99" i="1"/>
  <c r="G107" i="1"/>
  <c r="G108" i="1"/>
  <c r="F112" i="1"/>
  <c r="G112" i="1"/>
  <c r="G113" i="1"/>
  <c r="G114" i="1"/>
  <c r="G98" i="1"/>
  <c r="G96" i="1"/>
  <c r="G95" i="1"/>
  <c r="G42" i="1"/>
  <c r="G70" i="1"/>
  <c r="G47" i="1"/>
  <c r="G71" i="1"/>
  <c r="G55" i="1"/>
  <c r="G72" i="1"/>
  <c r="G66" i="1"/>
  <c r="G73" i="1"/>
  <c r="G74" i="1"/>
  <c r="I30" i="1"/>
  <c r="I31" i="1"/>
  <c r="I32" i="1"/>
  <c r="I33" i="1"/>
  <c r="I34" i="1"/>
  <c r="I35" i="1"/>
  <c r="I36" i="1"/>
  <c r="I37" i="1"/>
  <c r="I38" i="1"/>
  <c r="G29" i="1"/>
  <c r="I5" i="1"/>
</calcChain>
</file>

<file path=xl/sharedStrings.xml><?xml version="1.0" encoding="utf-8"?>
<sst xmlns="http://schemas.openxmlformats.org/spreadsheetml/2006/main" count="204" uniqueCount="134">
  <si>
    <t>VALOR TOTAL (MENSAL)</t>
  </si>
  <si>
    <t>SALÁRIO BASE DOS PROFISSIONAIS (R$)</t>
  </si>
  <si>
    <t>Quant.</t>
  </si>
  <si>
    <t>NOMINAL</t>
  </si>
  <si>
    <t>VALOR TOTAL MENSAL DOS SERVIÇOS (13)</t>
  </si>
  <si>
    <t>TOTAL PARA 12 MESES</t>
  </si>
  <si>
    <t xml:space="preserve"> </t>
  </si>
  <si>
    <t>COMPOSIÇÃO DOS PREÇOS</t>
  </si>
  <si>
    <r>
      <t xml:space="preserve">MÓDULO 1 (M1) </t>
    </r>
    <r>
      <rPr>
        <b/>
        <sz val="9"/>
        <color indexed="8"/>
        <rFont val="Verdana"/>
        <family val="2"/>
      </rPr>
      <t>– COMPOSIÇÃO DA REMUNERAÇÃO. É composto pelo salário normativo da categoria profissional vigente, acrescido dos adicionais previstos em lei ou em acordo, convenção ou dissídio coletivo.</t>
    </r>
  </si>
  <si>
    <t>I</t>
  </si>
  <si>
    <t>Remuneração</t>
  </si>
  <si>
    <t>Valor</t>
  </si>
  <si>
    <t>A</t>
  </si>
  <si>
    <t>Salário base</t>
  </si>
  <si>
    <t>B</t>
  </si>
  <si>
    <t>DSR</t>
  </si>
  <si>
    <t>C</t>
  </si>
  <si>
    <t>Outros (especificar)</t>
  </si>
  <si>
    <t>TOTAL M1</t>
  </si>
  <si>
    <r>
      <t xml:space="preserve">MÓDULO 2 (M2) </t>
    </r>
    <r>
      <rPr>
        <b/>
        <sz val="9"/>
        <color indexed="8"/>
        <rFont val="Verdana"/>
        <family val="2"/>
      </rPr>
      <t xml:space="preserve">– BENEFÍCIOS MENSAIS E DIÁRIOS. Custos relativos aos benefícios concedidos ao empregado estabelecidos na legislação, acordos, convenções coletivas e sentenças normativas em dissídios coletivos, tais como, vale transporte, auxílio alimentação, assistência médica e familiar, seguro de vida, invalidez e funeral, entre outros. </t>
    </r>
  </si>
  <si>
    <t>Quant.
Dias</t>
  </si>
  <si>
    <t>Quant.
Funcionário</t>
  </si>
  <si>
    <t>Vlr
Passagem</t>
  </si>
  <si>
    <t>Vlr
Passagens
(ida-volta)</t>
  </si>
  <si>
    <t>Total</t>
  </si>
  <si>
    <t>Total Líquido</t>
  </si>
  <si>
    <t>II</t>
  </si>
  <si>
    <t>Benefício</t>
  </si>
  <si>
    <t>Unit.</t>
  </si>
  <si>
    <t>Auxílio alimentação [vales (alimentação / refeição no valor de R$ 23,33/dia]] concedidos de acordo com o PAT. PARCITIPAÇÃO DO EMPREGADO R$ 0,00.</t>
  </si>
  <si>
    <t>Quant.
Vales</t>
  </si>
  <si>
    <t>Vlr Unitário</t>
  </si>
  <si>
    <t>Vlr Total</t>
  </si>
  <si>
    <t>D</t>
  </si>
  <si>
    <t>Auxílio creche</t>
  </si>
  <si>
    <t>E</t>
  </si>
  <si>
    <t>cesta basica</t>
  </si>
  <si>
    <t>F</t>
  </si>
  <si>
    <t>Outros (especificar) – Gestora de Benefícios (Assistência Social e de Saúde – artigo 444 da CLT).</t>
  </si>
  <si>
    <t>TOTAL M2</t>
  </si>
  <si>
    <r>
      <t xml:space="preserve">MÓDULO 3 (M3) </t>
    </r>
    <r>
      <rPr>
        <b/>
        <sz val="9"/>
        <color indexed="8"/>
        <rFont val="Verdana"/>
        <family val="2"/>
      </rPr>
      <t>– INSUMOS DIVERSOS (uniformes, materiais e outros). Composto pelos custos relativos a materiais utilizados diretamente na execução dos serviços.</t>
    </r>
  </si>
  <si>
    <t>III</t>
  </si>
  <si>
    <t>Insumos</t>
  </si>
  <si>
    <t>Uniformes</t>
  </si>
  <si>
    <t>TOTAL M3</t>
  </si>
  <si>
    <r>
      <t xml:space="preserve">MÓDULO 4 (M4) </t>
    </r>
    <r>
      <rPr>
        <b/>
        <sz val="9"/>
        <color indexed="8"/>
        <rFont val="Verdana"/>
        <family val="2"/>
      </rPr>
      <t>– ENCARGOS SOCIAIS E TRABALHISTAS. Composto pelos submódulos: Encargos Previdenciários, FGTS, 13º Salário, Adicional de Férias, Afastamento Maternidade e Rescisão e Custo do Profissional Ausente. São os custos de mão de obra decorrentes da legislação trabalhista e previdenciária, estimados em função das ocorrências verificadas na empresa e das peculiaridades da contratação.</t>
    </r>
  </si>
  <si>
    <t>IV-1</t>
  </si>
  <si>
    <t>Encargo</t>
  </si>
  <si>
    <t>INSS</t>
  </si>
  <si>
    <t>SESI ou SESC</t>
  </si>
  <si>
    <t>SENAI ou SENAC</t>
  </si>
  <si>
    <t>INCRA</t>
  </si>
  <si>
    <t>Salário Educação</t>
  </si>
  <si>
    <t>FGTS</t>
  </si>
  <si>
    <t>G</t>
  </si>
  <si>
    <t>SAT</t>
  </si>
  <si>
    <t>H</t>
  </si>
  <si>
    <t>SEBRAE</t>
  </si>
  <si>
    <t>TOTAL IV-1</t>
  </si>
  <si>
    <t>IV-2</t>
  </si>
  <si>
    <t>(%)</t>
  </si>
  <si>
    <t>13º Salário</t>
  </si>
  <si>
    <t>Incidência do Submódulo IV-1 sobre 13º Salário</t>
  </si>
  <si>
    <t>TOTAL IV-2</t>
  </si>
  <si>
    <t>IV-3</t>
  </si>
  <si>
    <t>Afastamento Maternidade</t>
  </si>
  <si>
    <t>Incidência do Submódulo IV-1 sobre Afastamento Maternidade</t>
  </si>
  <si>
    <t>TOTAL IV-3</t>
  </si>
  <si>
    <t>IV-4</t>
  </si>
  <si>
    <t>Encargo (Provisão para Rescisão)</t>
  </si>
  <si>
    <t>Aviso prévio indenizado</t>
  </si>
  <si>
    <t>Incidência do FGTS s/aviso prévio indenizado</t>
  </si>
  <si>
    <t>Multa do FGTS s/aviso prévio indenizado</t>
  </si>
  <si>
    <t>Aviso prévio trabalhado</t>
  </si>
  <si>
    <t>Incidência do submódulo IV.1 sobre aviso prévio trabalhado</t>
  </si>
  <si>
    <t>Multa FGTS do aviso prévio trabalhado</t>
  </si>
  <si>
    <t>TOTAL IV-4</t>
  </si>
  <si>
    <t>Submódulo IV-5: Custo de Reposição do Profissional Ausente. É Calculado com base no cálculo do período não trabalhado. O Custo de referência para cálculo da reposição do profissional ausente deve levar em conta todos os custos para manter o profissional no posto de trabalho, (salário base acrescido dos adicionais e encargos, uniformes, custo de rescisão, etc., com exceção dos equipamentos).</t>
  </si>
  <si>
    <t>IV-5</t>
  </si>
  <si>
    <t>Férias + adicional férias</t>
  </si>
  <si>
    <t>Ausência por doença</t>
  </si>
  <si>
    <t>Licença paternidade</t>
  </si>
  <si>
    <t>Ausências legais</t>
  </si>
  <si>
    <t>Ausência por acidente de trabalho</t>
  </si>
  <si>
    <t>Outros (especificar) - Treinamento</t>
  </si>
  <si>
    <t>Subtotal</t>
  </si>
  <si>
    <t>Incidência do submódulo IV-1 sobre o Custo de Reposição</t>
  </si>
  <si>
    <t>TOTAL IV-5</t>
  </si>
  <si>
    <t>ITEM</t>
  </si>
  <si>
    <t>QUADRO RESUMO - M4</t>
  </si>
  <si>
    <t>13º Salário + Adicional de Férias</t>
  </si>
  <si>
    <t>Encargos Previdenciários e FGTS</t>
  </si>
  <si>
    <t>Provisão para Rescisão</t>
  </si>
  <si>
    <t>Custo de Reposição do Profissional Ausente</t>
  </si>
  <si>
    <t>TOTAL M4</t>
  </si>
  <si>
    <t>PLANILHAS ANALÍTICAS PARA DEMONSTRAÇÃO DOS CUSTOS DOS INSUMOS - M3</t>
  </si>
  <si>
    <t>(III-A)</t>
  </si>
  <si>
    <t>QUADRO RESUMO</t>
  </si>
  <si>
    <t>VALOR MENSAL POR EMPREGADO SEM BDI (M1 + M2 + M3 + M4)</t>
  </si>
  <si>
    <r>
      <t xml:space="preserve">MÓDULO 5 (M5) </t>
    </r>
    <r>
      <rPr>
        <b/>
        <sz val="9"/>
        <color indexed="8"/>
        <rFont val="Verdana"/>
        <family val="2"/>
      </rPr>
      <t>– CUSTOS INDIRETOS, TRIBUTOS E LUCRO  (BDI/TAXAS)</t>
    </r>
  </si>
  <si>
    <t>VII</t>
  </si>
  <si>
    <t>DESCRIÇÃO</t>
  </si>
  <si>
    <t>Taxa dos Custos Indiretos (porcentual e valor)</t>
  </si>
  <si>
    <t>BASE DE CÁLCULO DOS CUSTOS INDIRETOS = VALOR GLOBAL (M1 + M2 + M3 + M4)</t>
  </si>
  <si>
    <t>Taxa de Lucro (porcentual e valor)</t>
  </si>
  <si>
    <t>BASE DE CÁLCULO DO LUCRO =  Total (M1 + M2 + M3 + M4 + Custos Indiretos)</t>
  </si>
  <si>
    <t>Taxa Dos Tributos (porcentual e valor)</t>
  </si>
  <si>
    <t>BASE DE CÁLCULO PARA TRIBUTOS =  Total (M1+ M2 + M3 + M4 + Custos Indiretos + Lucro) = (T0)</t>
  </si>
  <si>
    <r>
      <t xml:space="preserve">Federais </t>
    </r>
    <r>
      <rPr>
        <sz val="9"/>
        <color indexed="8"/>
        <rFont val="Verdana"/>
        <family val="2"/>
      </rPr>
      <t>(exceto IRPJ e CSLL)</t>
    </r>
  </si>
  <si>
    <t>a)</t>
  </si>
  <si>
    <t>COFINS (Lucro Presumido = 3%)</t>
  </si>
  <si>
    <t>b)</t>
  </si>
  <si>
    <t>PIS (Lucro Presumido = 0,65%)</t>
  </si>
  <si>
    <t>Municipais</t>
  </si>
  <si>
    <t>ISS</t>
  </si>
  <si>
    <t>TOTAL M5</t>
  </si>
  <si>
    <t>Cálculo dos Tributos: (T1 em percentual %) x</t>
  </si>
  <si>
    <t>(</t>
  </si>
  <si>
    <t>TO</t>
  </si>
  <si>
    <t>)</t>
  </si>
  <si>
    <t>1-(T1 em numeral dividido por 100)</t>
  </si>
  <si>
    <t>QUADRO RESUMO POR EMPREGADO</t>
  </si>
  <si>
    <t>VALOR TOTAL MENSAL (COM BDI/TAXAS)</t>
  </si>
  <si>
    <t>SERVIÇOS</t>
  </si>
  <si>
    <t>LOCAL/PROFISSIONAL</t>
  </si>
  <si>
    <t>QUANT.</t>
  </si>
  <si>
    <t>UNITÁRIO</t>
  </si>
  <si>
    <t>SEDE DO SEBRAE-PE</t>
  </si>
  <si>
    <t>VALOR TOTAL MENSAL SERVIÇOS</t>
  </si>
  <si>
    <t xml:space="preserve"> TELEFONISTA</t>
  </si>
  <si>
    <t>Desconto
(04,5% Sal. Base)</t>
  </si>
  <si>
    <t>Transporte – Vale A (menos 6% participação do empregado) VT = R$ 3,45 X 2 = 6,90 X 22dd =151,80 - 103,56 ( PART.Emprega  = R$ 48,24) .</t>
  </si>
  <si>
    <t>PLANILHA DE CÁLCULO PARA FORMAÇÃO DOS PREÇOS PARA CONTRATAÇÃO DE SERVIÇOS DE TELEFONISTA (REFERENCIAL DO SALÁRIO), COM BASE NO CCT DO SINDICATO DA CATEGORIA 2019.</t>
  </si>
  <si>
    <t>Assistência médica e familiar (50% do valor indivual por empregado contratado pela empresa, conforme apólice)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</si>
</sst>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&quot;R$&quot;\ #,##0.00;[Red]\(&quot;R$&quot;\ #,##0.00\)"/>
    <numFmt numFmtId="166" formatCode="&quot;R$&quot;\ #,##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9"/>
      <color rgb="FF0000FF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Verdana"/>
      <family val="2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5" fontId="8" fillId="0" borderId="6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0" fontId="1" fillId="0" borderId="1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166" fontId="0" fillId="0" borderId="0" xfId="0" applyNumberFormat="1"/>
    <xf numFmtId="164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0" fontId="0" fillId="6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10" fontId="0" fillId="0" borderId="6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Border="1" applyAlignment="1"/>
    <xf numFmtId="10" fontId="0" fillId="0" borderId="0" xfId="0" applyNumberForma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6" borderId="0" xfId="0" applyFont="1" applyFill="1" applyBorder="1" applyAlignment="1"/>
    <xf numFmtId="0" fontId="0" fillId="6" borderId="0" xfId="0" applyFill="1" applyBorder="1" applyAlignment="1"/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4" fillId="7" borderId="1" xfId="0" applyNumberFormat="1" applyFont="1" applyFill="1" applyBorder="1" applyAlignment="1">
      <alignment horizontal="right" vertical="center"/>
    </xf>
    <xf numFmtId="164" fontId="4" fillId="7" borderId="3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9" xfId="0" applyBorder="1"/>
    <xf numFmtId="0" fontId="0" fillId="0" borderId="7" xfId="0" applyBorder="1"/>
    <xf numFmtId="0" fontId="0" fillId="0" borderId="11" xfId="0" applyBorder="1"/>
    <xf numFmtId="0" fontId="13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8" xfId="0" applyBorder="1"/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/>
    </xf>
    <xf numFmtId="164" fontId="11" fillId="0" borderId="1" xfId="0" applyNumberFormat="1" applyFont="1" applyFill="1" applyBorder="1" applyAlignment="1" applyProtection="1">
      <alignment horizontal="right" vertical="center"/>
      <protection locked="0"/>
    </xf>
    <xf numFmtId="164" fontId="11" fillId="0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164" fontId="11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3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0" fontId="10" fillId="0" borderId="1" xfId="0" applyNumberFormat="1" applyFont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10" fontId="4" fillId="4" borderId="1" xfId="0" applyNumberFormat="1" applyFont="1" applyFill="1" applyBorder="1" applyAlignment="1">
      <alignment horizontal="center" vertical="center"/>
    </xf>
    <xf numFmtId="10" fontId="4" fillId="4" borderId="3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>
      <alignment horizontal="center" vertical="center"/>
    </xf>
    <xf numFmtId="10" fontId="10" fillId="0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0" fontId="10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10" fontId="10" fillId="0" borderId="1" xfId="0" applyNumberFormat="1" applyFont="1" applyFill="1" applyBorder="1" applyAlignment="1">
      <alignment horizontal="center"/>
    </xf>
    <xf numFmtId="10" fontId="10" fillId="0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164" fontId="0" fillId="0" borderId="6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64" fontId="0" fillId="0" borderId="3" xfId="0" applyNumberFormat="1" applyFill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11" fillId="6" borderId="1" xfId="0" applyNumberFormat="1" applyFont="1" applyFill="1" applyBorder="1" applyAlignment="1" applyProtection="1">
      <alignment horizontal="right" vertical="center"/>
      <protection locked="0"/>
    </xf>
    <xf numFmtId="0" fontId="11" fillId="6" borderId="3" xfId="0" applyFont="1" applyFill="1" applyBorder="1" applyAlignment="1" applyProtection="1">
      <alignment horizontal="right" vertical="center"/>
      <protection locked="0"/>
    </xf>
    <xf numFmtId="164" fontId="0" fillId="6" borderId="1" xfId="0" applyNumberFormat="1" applyFill="1" applyBorder="1" applyAlignment="1" applyProtection="1">
      <alignment horizontal="right" vertical="center"/>
      <protection locked="0"/>
    </xf>
    <xf numFmtId="0" fontId="0" fillId="6" borderId="3" xfId="0" applyFill="1" applyBorder="1" applyAlignment="1" applyProtection="1">
      <alignment horizontal="right" vertical="center"/>
      <protection locked="0"/>
    </xf>
    <xf numFmtId="10" fontId="0" fillId="6" borderId="1" xfId="0" applyNumberFormat="1" applyFill="1" applyBorder="1" applyAlignment="1" applyProtection="1">
      <alignment horizontal="center" vertical="center"/>
      <protection locked="0"/>
    </xf>
    <xf numFmtId="10" fontId="0" fillId="6" borderId="3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topLeftCell="A45" workbookViewId="0">
      <selection activeCell="M15" sqref="M15"/>
    </sheetView>
  </sheetViews>
  <sheetFormatPr defaultRowHeight="15" x14ac:dyDescent="0.25"/>
  <cols>
    <col min="3" max="3" width="27.28515625" customWidth="1"/>
    <col min="6" max="6" width="14.5703125" customWidth="1"/>
    <col min="8" max="8" width="14.28515625" customWidth="1"/>
    <col min="9" max="9" width="9.140625" customWidth="1"/>
    <col min="12" max="12" width="13.85546875" customWidth="1"/>
    <col min="13" max="13" width="14.28515625" customWidth="1"/>
    <col min="14" max="14" width="13.140625" customWidth="1"/>
    <col min="15" max="15" width="11" bestFit="1" customWidth="1"/>
    <col min="16" max="16" width="13" bestFit="1" customWidth="1"/>
    <col min="17" max="17" width="16.140625" customWidth="1"/>
    <col min="18" max="18" width="17.42578125" customWidth="1"/>
  </cols>
  <sheetData>
    <row r="1" spans="1:18" ht="42" customHeight="1" x14ac:dyDescent="0.25">
      <c r="A1" s="230" t="s">
        <v>132</v>
      </c>
      <c r="B1" s="231"/>
      <c r="C1" s="231"/>
      <c r="D1" s="231"/>
      <c r="E1" s="231"/>
      <c r="F1" s="231"/>
      <c r="G1" s="231"/>
      <c r="H1" s="232"/>
      <c r="I1" s="233" t="s">
        <v>0</v>
      </c>
      <c r="J1" s="234"/>
    </row>
    <row r="2" spans="1:18" x14ac:dyDescent="0.25">
      <c r="A2" s="227" t="s">
        <v>1</v>
      </c>
      <c r="B2" s="131"/>
      <c r="C2" s="131"/>
      <c r="D2" s="131"/>
      <c r="E2" s="132"/>
      <c r="F2" s="1" t="s">
        <v>2</v>
      </c>
      <c r="G2" s="237" t="s">
        <v>3</v>
      </c>
      <c r="H2" s="238"/>
      <c r="I2" s="235"/>
      <c r="J2" s="236"/>
    </row>
    <row r="3" spans="1:18" ht="28.5" customHeight="1" x14ac:dyDescent="0.25">
      <c r="A3" s="239" t="s">
        <v>129</v>
      </c>
      <c r="B3" s="122"/>
      <c r="C3" s="122"/>
      <c r="D3" s="122"/>
      <c r="E3" s="123"/>
      <c r="F3" s="2">
        <v>2</v>
      </c>
      <c r="G3" s="174">
        <v>1071.93</v>
      </c>
      <c r="H3" s="163"/>
      <c r="I3" s="84">
        <f t="shared" ref="I3" si="0">F3*G3</f>
        <v>2143.86</v>
      </c>
      <c r="J3" s="141"/>
    </row>
    <row r="4" spans="1:18" x14ac:dyDescent="0.25">
      <c r="A4" s="227" t="s">
        <v>4</v>
      </c>
      <c r="B4" s="131"/>
      <c r="C4" s="131"/>
      <c r="D4" s="131"/>
      <c r="E4" s="131"/>
      <c r="F4" s="131"/>
      <c r="G4" s="131"/>
      <c r="H4" s="132"/>
      <c r="I4" s="75">
        <f>SUM(I3:I3)</f>
        <v>2143.86</v>
      </c>
      <c r="J4" s="228"/>
      <c r="K4" s="3"/>
    </row>
    <row r="5" spans="1:18" x14ac:dyDescent="0.25">
      <c r="A5" s="227" t="s">
        <v>5</v>
      </c>
      <c r="B5" s="131"/>
      <c r="C5" s="131"/>
      <c r="D5" s="131"/>
      <c r="E5" s="131"/>
      <c r="F5" s="131"/>
      <c r="G5" s="131"/>
      <c r="H5" s="132"/>
      <c r="I5" s="75">
        <f>I4*12</f>
        <v>25726.32</v>
      </c>
      <c r="J5" s="228"/>
      <c r="L5" t="s">
        <v>6</v>
      </c>
    </row>
    <row r="6" spans="1:18" x14ac:dyDescent="0.25">
      <c r="A6" s="229" t="s">
        <v>7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8" ht="57" customHeight="1" x14ac:dyDescent="0.25">
      <c r="A7" s="197" t="s">
        <v>8</v>
      </c>
      <c r="B7" s="183"/>
      <c r="C7" s="183"/>
      <c r="D7" s="183"/>
      <c r="E7" s="183"/>
      <c r="F7" s="183"/>
      <c r="G7" s="183"/>
      <c r="H7" s="183"/>
      <c r="I7" s="183"/>
      <c r="J7" s="184"/>
    </row>
    <row r="8" spans="1:18" x14ac:dyDescent="0.25">
      <c r="A8" s="4" t="s">
        <v>9</v>
      </c>
      <c r="B8" s="130" t="s">
        <v>10</v>
      </c>
      <c r="C8" s="131"/>
      <c r="D8" s="131"/>
      <c r="E8" s="131"/>
      <c r="F8" s="131"/>
      <c r="G8" s="131"/>
      <c r="H8" s="132"/>
      <c r="I8" s="240" t="s">
        <v>11</v>
      </c>
      <c r="J8" s="241"/>
    </row>
    <row r="9" spans="1:18" x14ac:dyDescent="0.25">
      <c r="A9" s="5" t="s">
        <v>12</v>
      </c>
      <c r="B9" s="224" t="s">
        <v>13</v>
      </c>
      <c r="C9" s="225"/>
      <c r="D9" s="225"/>
      <c r="E9" s="225"/>
      <c r="F9" s="225"/>
      <c r="G9" s="225"/>
      <c r="H9" s="226"/>
      <c r="I9" s="218">
        <f>I4</f>
        <v>2143.86</v>
      </c>
      <c r="J9" s="219"/>
    </row>
    <row r="10" spans="1:18" x14ac:dyDescent="0.25">
      <c r="A10" s="5" t="s">
        <v>14</v>
      </c>
      <c r="B10" s="147" t="s">
        <v>15</v>
      </c>
      <c r="C10" s="82"/>
      <c r="D10" s="82"/>
      <c r="E10" s="82"/>
      <c r="F10" s="82"/>
      <c r="G10" s="82"/>
      <c r="H10" s="83"/>
      <c r="I10" s="218">
        <v>0</v>
      </c>
      <c r="J10" s="219"/>
    </row>
    <row r="11" spans="1:18" x14ac:dyDescent="0.25">
      <c r="A11" s="5" t="s">
        <v>16</v>
      </c>
      <c r="B11" s="147" t="s">
        <v>17</v>
      </c>
      <c r="C11" s="82"/>
      <c r="D11" s="82"/>
      <c r="E11" s="82"/>
      <c r="F11" s="82"/>
      <c r="G11" s="82"/>
      <c r="H11" s="83"/>
      <c r="I11" s="218">
        <v>0</v>
      </c>
      <c r="J11" s="219"/>
    </row>
    <row r="12" spans="1:18" x14ac:dyDescent="0.25">
      <c r="A12" s="192" t="s">
        <v>18</v>
      </c>
      <c r="B12" s="220"/>
      <c r="C12" s="220"/>
      <c r="D12" s="220"/>
      <c r="E12" s="220"/>
      <c r="F12" s="220"/>
      <c r="G12" s="220"/>
      <c r="H12" s="221"/>
      <c r="I12" s="89">
        <f>SUM(I9:J11)</f>
        <v>2143.86</v>
      </c>
      <c r="J12" s="90"/>
    </row>
    <row r="13" spans="1:18" ht="63" customHeight="1" x14ac:dyDescent="0.25">
      <c r="A13" s="121" t="s">
        <v>19</v>
      </c>
      <c r="B13" s="222"/>
      <c r="C13" s="222"/>
      <c r="D13" s="222"/>
      <c r="E13" s="222"/>
      <c r="F13" s="222"/>
      <c r="G13" s="222"/>
      <c r="H13" s="222"/>
      <c r="I13" s="222"/>
      <c r="J13" s="223"/>
      <c r="L13" s="216" t="s">
        <v>20</v>
      </c>
      <c r="M13" s="216" t="s">
        <v>21</v>
      </c>
      <c r="N13" s="216" t="s">
        <v>22</v>
      </c>
      <c r="O13" s="216" t="s">
        <v>23</v>
      </c>
      <c r="P13" s="217" t="s">
        <v>24</v>
      </c>
      <c r="Q13" s="216" t="s">
        <v>130</v>
      </c>
      <c r="R13" s="217" t="s">
        <v>25</v>
      </c>
    </row>
    <row r="14" spans="1:18" x14ac:dyDescent="0.25">
      <c r="A14" s="4" t="s">
        <v>26</v>
      </c>
      <c r="B14" s="130" t="s">
        <v>27</v>
      </c>
      <c r="C14" s="131"/>
      <c r="D14" s="131"/>
      <c r="E14" s="132"/>
      <c r="F14" s="6" t="s">
        <v>2</v>
      </c>
      <c r="G14" s="130" t="s">
        <v>28</v>
      </c>
      <c r="H14" s="132"/>
      <c r="I14" s="130" t="s">
        <v>24</v>
      </c>
      <c r="J14" s="132"/>
      <c r="L14" s="216"/>
      <c r="M14" s="216"/>
      <c r="N14" s="216"/>
      <c r="O14" s="216"/>
      <c r="P14" s="217"/>
      <c r="Q14" s="217"/>
      <c r="R14" s="217"/>
    </row>
    <row r="15" spans="1:18" ht="58.5" customHeight="1" x14ac:dyDescent="0.25">
      <c r="A15" s="5" t="s">
        <v>12</v>
      </c>
      <c r="B15" s="212" t="s">
        <v>131</v>
      </c>
      <c r="C15" s="183"/>
      <c r="D15" s="183"/>
      <c r="E15" s="184"/>
      <c r="F15" s="7">
        <f>F3</f>
        <v>2</v>
      </c>
      <c r="G15" s="174">
        <f>+R15</f>
        <v>103.56315000000001</v>
      </c>
      <c r="H15" s="213"/>
      <c r="I15" s="214">
        <f t="shared" ref="I15:I20" si="1">G15*F15</f>
        <v>207.12630000000001</v>
      </c>
      <c r="J15" s="215"/>
      <c r="K15" s="3"/>
      <c r="L15" s="8">
        <v>22</v>
      </c>
      <c r="M15" s="9">
        <v>1</v>
      </c>
      <c r="N15" s="10">
        <v>3.45</v>
      </c>
      <c r="O15" s="10">
        <f>+N15*2</f>
        <v>6.9</v>
      </c>
      <c r="P15" s="11">
        <f>(L15*M15)*O15</f>
        <v>151.80000000000001</v>
      </c>
      <c r="Q15" s="12">
        <f>(-G3*0.45)*M15/10</f>
        <v>-48.236850000000004</v>
      </c>
      <c r="R15" s="13">
        <f>SUM(P15:Q15)</f>
        <v>103.56315000000001</v>
      </c>
    </row>
    <row r="16" spans="1:18" ht="43.5" customHeight="1" x14ac:dyDescent="0.25">
      <c r="A16" s="5" t="s">
        <v>14</v>
      </c>
      <c r="B16" s="182" t="s">
        <v>29</v>
      </c>
      <c r="C16" s="183"/>
      <c r="D16" s="183"/>
      <c r="E16" s="184"/>
      <c r="F16" s="8">
        <f>F15</f>
        <v>2</v>
      </c>
      <c r="G16" s="174">
        <f>+N18</f>
        <v>0</v>
      </c>
      <c r="H16" s="163"/>
      <c r="I16" s="84">
        <f t="shared" si="1"/>
        <v>0</v>
      </c>
      <c r="J16" s="141"/>
      <c r="K16" s="3"/>
    </row>
    <row r="17" spans="1:15" ht="44.25" customHeight="1" x14ac:dyDescent="0.25">
      <c r="A17" s="14" t="s">
        <v>16</v>
      </c>
      <c r="B17" s="203" t="s">
        <v>133</v>
      </c>
      <c r="C17" s="204"/>
      <c r="D17" s="204"/>
      <c r="E17" s="205"/>
      <c r="F17" s="8">
        <v>2</v>
      </c>
      <c r="G17" s="242">
        <v>0</v>
      </c>
      <c r="H17" s="243"/>
      <c r="I17" s="242">
        <f>G17*F17</f>
        <v>0</v>
      </c>
      <c r="J17" s="243"/>
      <c r="K17" s="3"/>
      <c r="L17" s="15" t="s">
        <v>30</v>
      </c>
      <c r="M17" s="16" t="s">
        <v>31</v>
      </c>
      <c r="N17" s="206" t="s">
        <v>32</v>
      </c>
      <c r="O17" s="207"/>
    </row>
    <row r="18" spans="1:15" x14ac:dyDescent="0.25">
      <c r="A18" s="14" t="s">
        <v>33</v>
      </c>
      <c r="B18" s="208" t="s">
        <v>34</v>
      </c>
      <c r="C18" s="209"/>
      <c r="D18" s="209"/>
      <c r="E18" s="210"/>
      <c r="F18" s="8">
        <v>0</v>
      </c>
      <c r="G18" s="84"/>
      <c r="H18" s="141"/>
      <c r="I18" s="84">
        <f t="shared" si="1"/>
        <v>0</v>
      </c>
      <c r="J18" s="141"/>
      <c r="K18" s="3"/>
      <c r="L18" s="8">
        <v>22</v>
      </c>
      <c r="M18" s="10">
        <v>0</v>
      </c>
      <c r="N18" s="211">
        <f>+L18*M18</f>
        <v>0</v>
      </c>
      <c r="O18" s="211"/>
    </row>
    <row r="19" spans="1:15" x14ac:dyDescent="0.25">
      <c r="A19" s="14" t="s">
        <v>35</v>
      </c>
      <c r="B19" s="199" t="s">
        <v>36</v>
      </c>
      <c r="C19" s="200"/>
      <c r="D19" s="200"/>
      <c r="E19" s="201"/>
      <c r="F19" s="8">
        <v>2</v>
      </c>
      <c r="G19" s="84">
        <v>256.25</v>
      </c>
      <c r="H19" s="141"/>
      <c r="I19" s="84">
        <f>G19*F19-0.02</f>
        <v>512.48</v>
      </c>
      <c r="J19" s="141"/>
      <c r="K19" s="3"/>
    </row>
    <row r="20" spans="1:15" ht="47.25" customHeight="1" x14ac:dyDescent="0.25">
      <c r="A20" s="14" t="s">
        <v>37</v>
      </c>
      <c r="B20" s="202" t="s">
        <v>38</v>
      </c>
      <c r="C20" s="183"/>
      <c r="D20" s="183"/>
      <c r="E20" s="184"/>
      <c r="F20" s="8">
        <v>0</v>
      </c>
      <c r="G20" s="84"/>
      <c r="H20" s="141"/>
      <c r="I20" s="84">
        <f t="shared" si="1"/>
        <v>0</v>
      </c>
      <c r="J20" s="141"/>
      <c r="K20" s="3"/>
    </row>
    <row r="21" spans="1:15" x14ac:dyDescent="0.25">
      <c r="A21" s="192" t="s">
        <v>39</v>
      </c>
      <c r="B21" s="193"/>
      <c r="C21" s="193"/>
      <c r="D21" s="193"/>
      <c r="E21" s="193"/>
      <c r="F21" s="193"/>
      <c r="G21" s="193"/>
      <c r="H21" s="194"/>
      <c r="I21" s="89">
        <f>SUM(I15:I20)</f>
        <v>719.60630000000003</v>
      </c>
      <c r="J21" s="195"/>
    </row>
    <row r="22" spans="1:15" ht="42" customHeight="1" x14ac:dyDescent="0.25">
      <c r="A22" s="197" t="s">
        <v>40</v>
      </c>
      <c r="B22" s="183"/>
      <c r="C22" s="183"/>
      <c r="D22" s="183"/>
      <c r="E22" s="183"/>
      <c r="F22" s="183"/>
      <c r="G22" s="183"/>
      <c r="H22" s="183"/>
      <c r="I22" s="183"/>
      <c r="J22" s="184"/>
    </row>
    <row r="23" spans="1:15" x14ac:dyDescent="0.25">
      <c r="A23" s="5" t="s">
        <v>41</v>
      </c>
      <c r="B23" s="81" t="s">
        <v>42</v>
      </c>
      <c r="C23" s="82"/>
      <c r="D23" s="82"/>
      <c r="E23" s="82"/>
      <c r="F23" s="82"/>
      <c r="G23" s="82"/>
      <c r="H23" s="83"/>
      <c r="I23" s="130" t="s">
        <v>24</v>
      </c>
      <c r="J23" s="132"/>
    </row>
    <row r="24" spans="1:15" x14ac:dyDescent="0.25">
      <c r="A24" s="5" t="s">
        <v>12</v>
      </c>
      <c r="B24" s="198" t="s">
        <v>43</v>
      </c>
      <c r="C24" s="135"/>
      <c r="D24" s="135"/>
      <c r="E24" s="135"/>
      <c r="F24" s="135"/>
      <c r="G24" s="135"/>
      <c r="H24" s="136"/>
      <c r="I24" s="244">
        <v>0</v>
      </c>
      <c r="J24" s="245"/>
    </row>
    <row r="25" spans="1:15" x14ac:dyDescent="0.25">
      <c r="A25" s="5" t="s">
        <v>14</v>
      </c>
      <c r="B25" s="147" t="s">
        <v>17</v>
      </c>
      <c r="C25" s="82"/>
      <c r="D25" s="82"/>
      <c r="E25" s="82"/>
      <c r="F25" s="82"/>
      <c r="G25" s="82"/>
      <c r="H25" s="83"/>
      <c r="I25" s="84"/>
      <c r="J25" s="141"/>
    </row>
    <row r="26" spans="1:15" x14ac:dyDescent="0.25">
      <c r="A26" s="192" t="s">
        <v>44</v>
      </c>
      <c r="B26" s="193"/>
      <c r="C26" s="193"/>
      <c r="D26" s="193"/>
      <c r="E26" s="193"/>
      <c r="F26" s="193"/>
      <c r="G26" s="193"/>
      <c r="H26" s="194"/>
      <c r="I26" s="89">
        <f>I24+I25</f>
        <v>0</v>
      </c>
      <c r="J26" s="195"/>
    </row>
    <row r="28" spans="1:15" ht="57" customHeight="1" x14ac:dyDescent="0.25">
      <c r="A28" s="121" t="s">
        <v>45</v>
      </c>
      <c r="B28" s="122"/>
      <c r="C28" s="122"/>
      <c r="D28" s="122"/>
      <c r="E28" s="122"/>
      <c r="F28" s="122"/>
      <c r="G28" s="122"/>
      <c r="H28" s="122"/>
      <c r="I28" s="122"/>
      <c r="J28" s="123"/>
    </row>
    <row r="29" spans="1:15" x14ac:dyDescent="0.25">
      <c r="A29" s="17" t="s">
        <v>46</v>
      </c>
      <c r="B29" s="130" t="s">
        <v>47</v>
      </c>
      <c r="C29" s="131"/>
      <c r="D29" s="131"/>
      <c r="E29" s="131"/>
      <c r="F29" s="132"/>
      <c r="G29" s="196">
        <f>G38</f>
        <v>0.3680000000000001</v>
      </c>
      <c r="H29" s="132"/>
      <c r="I29" s="130" t="s">
        <v>11</v>
      </c>
      <c r="J29" s="132"/>
    </row>
    <row r="30" spans="1:15" x14ac:dyDescent="0.25">
      <c r="A30" s="18" t="s">
        <v>12</v>
      </c>
      <c r="B30" s="147" t="s">
        <v>48</v>
      </c>
      <c r="C30" s="82"/>
      <c r="D30" s="82"/>
      <c r="E30" s="82"/>
      <c r="F30" s="83"/>
      <c r="G30" s="159">
        <v>0.2</v>
      </c>
      <c r="H30" s="160"/>
      <c r="I30" s="84">
        <f>G30*I9</f>
        <v>428.77200000000005</v>
      </c>
      <c r="J30" s="141"/>
    </row>
    <row r="31" spans="1:15" x14ac:dyDescent="0.25">
      <c r="A31" s="19" t="s">
        <v>14</v>
      </c>
      <c r="B31" s="147" t="s">
        <v>49</v>
      </c>
      <c r="C31" s="82"/>
      <c r="D31" s="82"/>
      <c r="E31" s="82"/>
      <c r="F31" s="83"/>
      <c r="G31" s="159">
        <v>1.4999999999999999E-2</v>
      </c>
      <c r="H31" s="160"/>
      <c r="I31" s="84">
        <f>G31*I9</f>
        <v>32.157899999999998</v>
      </c>
      <c r="J31" s="141"/>
    </row>
    <row r="32" spans="1:15" x14ac:dyDescent="0.25">
      <c r="A32" s="19" t="s">
        <v>16</v>
      </c>
      <c r="B32" s="147" t="s">
        <v>50</v>
      </c>
      <c r="C32" s="82"/>
      <c r="D32" s="82"/>
      <c r="E32" s="82"/>
      <c r="F32" s="83"/>
      <c r="G32" s="159">
        <v>0.01</v>
      </c>
      <c r="H32" s="160"/>
      <c r="I32" s="84">
        <f>G32*I9</f>
        <v>21.438600000000001</v>
      </c>
      <c r="J32" s="141"/>
    </row>
    <row r="33" spans="1:13" x14ac:dyDescent="0.25">
      <c r="A33" s="19" t="s">
        <v>33</v>
      </c>
      <c r="B33" s="147" t="s">
        <v>51</v>
      </c>
      <c r="C33" s="82"/>
      <c r="D33" s="82"/>
      <c r="E33" s="82"/>
      <c r="F33" s="83"/>
      <c r="G33" s="159">
        <v>2E-3</v>
      </c>
      <c r="H33" s="160"/>
      <c r="I33" s="84">
        <f>G33*I9</f>
        <v>4.2877200000000002</v>
      </c>
      <c r="J33" s="141"/>
    </row>
    <row r="34" spans="1:13" x14ac:dyDescent="0.25">
      <c r="A34" s="19" t="s">
        <v>35</v>
      </c>
      <c r="B34" s="147" t="s">
        <v>52</v>
      </c>
      <c r="C34" s="82"/>
      <c r="D34" s="82"/>
      <c r="E34" s="82"/>
      <c r="F34" s="83"/>
      <c r="G34" s="159">
        <v>2.5000000000000001E-2</v>
      </c>
      <c r="H34" s="160"/>
      <c r="I34" s="84">
        <f>G34*I9</f>
        <v>53.596500000000006</v>
      </c>
      <c r="J34" s="141"/>
    </row>
    <row r="35" spans="1:13" x14ac:dyDescent="0.25">
      <c r="A35" s="19" t="s">
        <v>37</v>
      </c>
      <c r="B35" s="147" t="s">
        <v>53</v>
      </c>
      <c r="C35" s="82"/>
      <c r="D35" s="82"/>
      <c r="E35" s="82"/>
      <c r="F35" s="83"/>
      <c r="G35" s="159">
        <v>0.08</v>
      </c>
      <c r="H35" s="160"/>
      <c r="I35" s="84">
        <f>G35*I9</f>
        <v>171.50880000000001</v>
      </c>
      <c r="J35" s="141"/>
    </row>
    <row r="36" spans="1:13" x14ac:dyDescent="0.25">
      <c r="A36" s="19" t="s">
        <v>54</v>
      </c>
      <c r="B36" s="147" t="s">
        <v>55</v>
      </c>
      <c r="C36" s="82"/>
      <c r="D36" s="82"/>
      <c r="E36" s="82"/>
      <c r="F36" s="83"/>
      <c r="G36" s="246">
        <v>0.03</v>
      </c>
      <c r="H36" s="247"/>
      <c r="I36" s="244">
        <f>G36*I9</f>
        <v>64.315799999999996</v>
      </c>
      <c r="J36" s="245"/>
    </row>
    <row r="37" spans="1:13" x14ac:dyDescent="0.25">
      <c r="A37" s="19" t="s">
        <v>56</v>
      </c>
      <c r="B37" s="147" t="s">
        <v>57</v>
      </c>
      <c r="C37" s="82"/>
      <c r="D37" s="82"/>
      <c r="E37" s="82"/>
      <c r="F37" s="83"/>
      <c r="G37" s="159">
        <v>6.0000000000000001E-3</v>
      </c>
      <c r="H37" s="160"/>
      <c r="I37" s="84">
        <f>G37*I9</f>
        <v>12.863160000000001</v>
      </c>
      <c r="J37" s="141"/>
    </row>
    <row r="38" spans="1:13" x14ac:dyDescent="0.25">
      <c r="A38" s="139" t="s">
        <v>58</v>
      </c>
      <c r="B38" s="140"/>
      <c r="C38" s="140"/>
      <c r="D38" s="140"/>
      <c r="E38" s="140"/>
      <c r="F38" s="141"/>
      <c r="G38" s="175">
        <f>SUM(G30:G37)</f>
        <v>0.3680000000000001</v>
      </c>
      <c r="H38" s="176"/>
      <c r="I38" s="75">
        <f>SUM(I30:I37)</f>
        <v>788.94047999999998</v>
      </c>
      <c r="J38" s="177"/>
      <c r="K38" s="20"/>
    </row>
    <row r="39" spans="1:13" x14ac:dyDescent="0.25">
      <c r="A39" s="17" t="s">
        <v>59</v>
      </c>
      <c r="B39" s="130" t="s">
        <v>47</v>
      </c>
      <c r="C39" s="131"/>
      <c r="D39" s="131"/>
      <c r="E39" s="131"/>
      <c r="F39" s="132"/>
      <c r="G39" s="130" t="s">
        <v>60</v>
      </c>
      <c r="H39" s="132"/>
      <c r="I39" s="130" t="s">
        <v>11</v>
      </c>
      <c r="J39" s="132"/>
    </row>
    <row r="40" spans="1:13" x14ac:dyDescent="0.25">
      <c r="A40" s="18" t="s">
        <v>12</v>
      </c>
      <c r="B40" s="147" t="s">
        <v>61</v>
      </c>
      <c r="C40" s="82"/>
      <c r="D40" s="82"/>
      <c r="E40" s="82"/>
      <c r="F40" s="83"/>
      <c r="G40" s="167">
        <f>1/12</f>
        <v>8.3333333333333329E-2</v>
      </c>
      <c r="H40" s="168"/>
      <c r="I40" s="84">
        <f>G40*I9</f>
        <v>178.655</v>
      </c>
      <c r="J40" s="141"/>
    </row>
    <row r="41" spans="1:13" s="21" customFormat="1" x14ac:dyDescent="0.25">
      <c r="A41" s="5" t="s">
        <v>12</v>
      </c>
      <c r="B41" s="185" t="s">
        <v>62</v>
      </c>
      <c r="C41" s="186"/>
      <c r="D41" s="186"/>
      <c r="E41" s="186"/>
      <c r="F41" s="187"/>
      <c r="G41" s="188">
        <f>G38*G40</f>
        <v>3.0666666666666675E-2</v>
      </c>
      <c r="H41" s="189"/>
      <c r="I41" s="190">
        <f>G41*I40</f>
        <v>5.4787533333333354</v>
      </c>
      <c r="J41" s="191"/>
      <c r="M41" s="22"/>
    </row>
    <row r="42" spans="1:13" x14ac:dyDescent="0.25">
      <c r="A42" s="139" t="s">
        <v>63</v>
      </c>
      <c r="B42" s="140"/>
      <c r="C42" s="140"/>
      <c r="D42" s="140"/>
      <c r="E42" s="140"/>
      <c r="F42" s="141"/>
      <c r="G42" s="175">
        <f>G40+G41</f>
        <v>0.114</v>
      </c>
      <c r="H42" s="176"/>
      <c r="I42" s="105">
        <f>I40+I41</f>
        <v>184.13375333333335</v>
      </c>
      <c r="J42" s="166"/>
    </row>
    <row r="43" spans="1:13" x14ac:dyDescent="0.25">
      <c r="A43" s="23"/>
      <c r="B43" s="24"/>
      <c r="C43" s="24"/>
      <c r="D43" s="24"/>
      <c r="E43" s="24"/>
      <c r="F43" s="25"/>
      <c r="G43" s="26"/>
      <c r="H43" s="27"/>
      <c r="I43" s="28"/>
      <c r="J43" s="29"/>
    </row>
    <row r="44" spans="1:13" x14ac:dyDescent="0.25">
      <c r="A44" s="17" t="s">
        <v>64</v>
      </c>
      <c r="B44" s="130" t="s">
        <v>47</v>
      </c>
      <c r="C44" s="131"/>
      <c r="D44" s="131"/>
      <c r="E44" s="131"/>
      <c r="F44" s="132"/>
      <c r="G44" s="130" t="s">
        <v>60</v>
      </c>
      <c r="H44" s="132"/>
      <c r="I44" s="130" t="s">
        <v>11</v>
      </c>
      <c r="J44" s="132"/>
    </row>
    <row r="45" spans="1:13" x14ac:dyDescent="0.25">
      <c r="A45" s="18" t="s">
        <v>12</v>
      </c>
      <c r="B45" s="147" t="s">
        <v>65</v>
      </c>
      <c r="C45" s="82"/>
      <c r="D45" s="82"/>
      <c r="E45" s="82"/>
      <c r="F45" s="83"/>
      <c r="G45" s="159">
        <v>6.4999999999999997E-3</v>
      </c>
      <c r="H45" s="160"/>
      <c r="I45" s="84">
        <f>G45*I12</f>
        <v>13.935090000000001</v>
      </c>
      <c r="J45" s="141"/>
    </row>
    <row r="46" spans="1:13" x14ac:dyDescent="0.25">
      <c r="A46" s="19" t="s">
        <v>14</v>
      </c>
      <c r="B46" s="182" t="s">
        <v>66</v>
      </c>
      <c r="C46" s="183"/>
      <c r="D46" s="183"/>
      <c r="E46" s="183"/>
      <c r="F46" s="184"/>
      <c r="G46" s="148">
        <f>G38*G45</f>
        <v>2.3920000000000005E-3</v>
      </c>
      <c r="H46" s="149"/>
      <c r="I46" s="84">
        <f>I12*G46</f>
        <v>5.128113120000001</v>
      </c>
      <c r="J46" s="141"/>
    </row>
    <row r="47" spans="1:13" x14ac:dyDescent="0.25">
      <c r="A47" s="139" t="s">
        <v>67</v>
      </c>
      <c r="B47" s="140"/>
      <c r="C47" s="140"/>
      <c r="D47" s="140"/>
      <c r="E47" s="140"/>
      <c r="F47" s="141"/>
      <c r="G47" s="175">
        <f>G45+G46</f>
        <v>8.8920000000000006E-3</v>
      </c>
      <c r="H47" s="176"/>
      <c r="I47" s="75">
        <f>SUM(I45:I46)</f>
        <v>19.063203120000001</v>
      </c>
      <c r="J47" s="177"/>
    </row>
    <row r="48" spans="1:13" x14ac:dyDescent="0.25">
      <c r="A48" s="17" t="s">
        <v>68</v>
      </c>
      <c r="B48" s="130" t="s">
        <v>69</v>
      </c>
      <c r="C48" s="131"/>
      <c r="D48" s="131"/>
      <c r="E48" s="131"/>
      <c r="F48" s="132"/>
      <c r="G48" s="130" t="s">
        <v>60</v>
      </c>
      <c r="H48" s="132"/>
      <c r="I48" s="130" t="s">
        <v>11</v>
      </c>
      <c r="J48" s="132"/>
    </row>
    <row r="49" spans="1:11" x14ac:dyDescent="0.25">
      <c r="A49" s="18" t="s">
        <v>12</v>
      </c>
      <c r="B49" s="147" t="s">
        <v>70</v>
      </c>
      <c r="C49" s="82"/>
      <c r="D49" s="82"/>
      <c r="E49" s="82"/>
      <c r="F49" s="83"/>
      <c r="G49" s="159">
        <v>4.1999999999999997E-3</v>
      </c>
      <c r="H49" s="160"/>
      <c r="I49" s="84">
        <f>G49*I12</f>
        <v>9.0042120000000008</v>
      </c>
      <c r="J49" s="141"/>
    </row>
    <row r="50" spans="1:11" x14ac:dyDescent="0.25">
      <c r="A50" s="19" t="s">
        <v>14</v>
      </c>
      <c r="B50" s="147" t="s">
        <v>71</v>
      </c>
      <c r="C50" s="82"/>
      <c r="D50" s="82"/>
      <c r="E50" s="82"/>
      <c r="F50" s="83"/>
      <c r="G50" s="181">
        <v>3.5999999999999997E-2</v>
      </c>
      <c r="H50" s="149"/>
      <c r="I50" s="84">
        <f>G50*I49</f>
        <v>0.32415163200000002</v>
      </c>
      <c r="J50" s="141"/>
    </row>
    <row r="51" spans="1:11" x14ac:dyDescent="0.25">
      <c r="A51" s="19" t="s">
        <v>16</v>
      </c>
      <c r="B51" s="147" t="s">
        <v>72</v>
      </c>
      <c r="C51" s="82"/>
      <c r="D51" s="82"/>
      <c r="E51" s="82"/>
      <c r="F51" s="83"/>
      <c r="G51" s="148">
        <v>2E-3</v>
      </c>
      <c r="H51" s="149"/>
      <c r="I51" s="84">
        <f>G51*I49</f>
        <v>1.8008424000000002E-2</v>
      </c>
      <c r="J51" s="141"/>
    </row>
    <row r="52" spans="1:11" x14ac:dyDescent="0.25">
      <c r="A52" s="19" t="s">
        <v>33</v>
      </c>
      <c r="B52" s="147" t="s">
        <v>73</v>
      </c>
      <c r="C52" s="82"/>
      <c r="D52" s="82"/>
      <c r="E52" s="82"/>
      <c r="F52" s="83"/>
      <c r="G52" s="159">
        <v>1.9439999999999999E-2</v>
      </c>
      <c r="H52" s="160"/>
      <c r="I52" s="84">
        <f>G52*I12</f>
        <v>41.676638400000002</v>
      </c>
      <c r="J52" s="141"/>
    </row>
    <row r="53" spans="1:11" x14ac:dyDescent="0.25">
      <c r="A53" s="19" t="s">
        <v>35</v>
      </c>
      <c r="B53" s="118" t="s">
        <v>74</v>
      </c>
      <c r="C53" s="179"/>
      <c r="D53" s="179"/>
      <c r="E53" s="179"/>
      <c r="F53" s="180"/>
      <c r="G53" s="148">
        <f>G38*G52</f>
        <v>7.153920000000002E-3</v>
      </c>
      <c r="H53" s="149"/>
      <c r="I53" s="84">
        <f>G53*I52</f>
        <v>0.2981513369825281</v>
      </c>
      <c r="J53" s="141"/>
      <c r="K53" s="3"/>
    </row>
    <row r="54" spans="1:11" x14ac:dyDescent="0.25">
      <c r="A54" s="19" t="s">
        <v>37</v>
      </c>
      <c r="B54" s="147" t="s">
        <v>75</v>
      </c>
      <c r="C54" s="82"/>
      <c r="D54" s="82"/>
      <c r="E54" s="82"/>
      <c r="F54" s="83"/>
      <c r="G54" s="159">
        <v>2E-3</v>
      </c>
      <c r="H54" s="160"/>
      <c r="I54" s="84">
        <f>G54*I52</f>
        <v>8.3353276800000001E-2</v>
      </c>
      <c r="J54" s="141"/>
      <c r="K54" s="30"/>
    </row>
    <row r="55" spans="1:11" x14ac:dyDescent="0.25">
      <c r="A55" s="139" t="s">
        <v>76</v>
      </c>
      <c r="B55" s="140"/>
      <c r="C55" s="140"/>
      <c r="D55" s="140"/>
      <c r="E55" s="140"/>
      <c r="F55" s="141"/>
      <c r="G55" s="175">
        <f>SUM(G49:G54)</f>
        <v>7.079392000000001E-2</v>
      </c>
      <c r="H55" s="176"/>
      <c r="I55" s="75">
        <f>SUM(I49:J54)</f>
        <v>51.404515069782526</v>
      </c>
      <c r="J55" s="177"/>
    </row>
    <row r="56" spans="1:11" ht="51.75" customHeight="1" x14ac:dyDescent="0.25">
      <c r="A56" s="178" t="s">
        <v>77</v>
      </c>
      <c r="B56" s="122"/>
      <c r="C56" s="122"/>
      <c r="D56" s="122"/>
      <c r="E56" s="122"/>
      <c r="F56" s="122"/>
      <c r="G56" s="122"/>
      <c r="H56" s="122"/>
      <c r="I56" s="122"/>
      <c r="J56" s="123"/>
    </row>
    <row r="57" spans="1:11" x14ac:dyDescent="0.25">
      <c r="A57" s="17" t="s">
        <v>78</v>
      </c>
      <c r="B57" s="130" t="s">
        <v>47</v>
      </c>
      <c r="C57" s="131"/>
      <c r="D57" s="131"/>
      <c r="E57" s="131"/>
      <c r="F57" s="132"/>
      <c r="G57" s="130" t="s">
        <v>60</v>
      </c>
      <c r="H57" s="132"/>
      <c r="I57" s="130" t="s">
        <v>11</v>
      </c>
      <c r="J57" s="132"/>
    </row>
    <row r="58" spans="1:11" x14ac:dyDescent="0.25">
      <c r="A58" s="18" t="s">
        <v>12</v>
      </c>
      <c r="B58" s="147" t="s">
        <v>79</v>
      </c>
      <c r="C58" s="82"/>
      <c r="D58" s="82"/>
      <c r="E58" s="82"/>
      <c r="F58" s="83"/>
      <c r="G58" s="159">
        <v>0.1111</v>
      </c>
      <c r="H58" s="160"/>
      <c r="I58" s="84">
        <f>G58*I9</f>
        <v>238.18284600000001</v>
      </c>
      <c r="J58" s="141"/>
    </row>
    <row r="59" spans="1:11" x14ac:dyDescent="0.25">
      <c r="A59" s="19" t="s">
        <v>14</v>
      </c>
      <c r="B59" s="147" t="s">
        <v>80</v>
      </c>
      <c r="C59" s="82"/>
      <c r="D59" s="82"/>
      <c r="E59" s="82"/>
      <c r="F59" s="83"/>
      <c r="G59" s="159">
        <v>1.66E-2</v>
      </c>
      <c r="H59" s="160"/>
      <c r="I59" s="84">
        <f>G59*I9</f>
        <v>35.588076000000001</v>
      </c>
      <c r="J59" s="141"/>
    </row>
    <row r="60" spans="1:11" x14ac:dyDescent="0.25">
      <c r="A60" s="19" t="s">
        <v>16</v>
      </c>
      <c r="B60" s="147" t="s">
        <v>81</v>
      </c>
      <c r="C60" s="82"/>
      <c r="D60" s="82"/>
      <c r="E60" s="82"/>
      <c r="F60" s="83"/>
      <c r="G60" s="159">
        <v>2.0000000000000001E-4</v>
      </c>
      <c r="H60" s="160"/>
      <c r="I60" s="84">
        <f>G60*I9</f>
        <v>0.42877200000000004</v>
      </c>
      <c r="J60" s="141"/>
    </row>
    <row r="61" spans="1:11" x14ac:dyDescent="0.25">
      <c r="A61" s="19" t="s">
        <v>33</v>
      </c>
      <c r="B61" s="147" t="s">
        <v>82</v>
      </c>
      <c r="C61" s="82"/>
      <c r="D61" s="82"/>
      <c r="E61" s="82"/>
      <c r="F61" s="83"/>
      <c r="G61" s="159">
        <v>2.8E-3</v>
      </c>
      <c r="H61" s="160"/>
      <c r="I61" s="84">
        <f>G61*I9</f>
        <v>6.0028079999999999</v>
      </c>
      <c r="J61" s="141"/>
    </row>
    <row r="62" spans="1:11" x14ac:dyDescent="0.25">
      <c r="A62" s="19" t="s">
        <v>35</v>
      </c>
      <c r="B62" s="147" t="s">
        <v>83</v>
      </c>
      <c r="C62" s="82"/>
      <c r="D62" s="82"/>
      <c r="E62" s="82"/>
      <c r="F62" s="83"/>
      <c r="G62" s="159">
        <v>2.9999999999999997E-4</v>
      </c>
      <c r="H62" s="160"/>
      <c r="I62" s="84">
        <f>G62*I9</f>
        <v>0.64315800000000001</v>
      </c>
      <c r="J62" s="141"/>
    </row>
    <row r="63" spans="1:11" x14ac:dyDescent="0.25">
      <c r="A63" s="19" t="s">
        <v>37</v>
      </c>
      <c r="B63" s="147" t="s">
        <v>84</v>
      </c>
      <c r="C63" s="82"/>
      <c r="D63" s="82"/>
      <c r="E63" s="82"/>
      <c r="F63" s="83"/>
      <c r="G63" s="159">
        <v>4.4000000000000003E-3</v>
      </c>
      <c r="H63" s="160"/>
      <c r="I63" s="84">
        <f>G63*I9</f>
        <v>9.4329840000000011</v>
      </c>
      <c r="J63" s="141"/>
    </row>
    <row r="64" spans="1:11" x14ac:dyDescent="0.25">
      <c r="A64" s="161" t="s">
        <v>85</v>
      </c>
      <c r="B64" s="162"/>
      <c r="C64" s="162"/>
      <c r="D64" s="162"/>
      <c r="E64" s="162"/>
      <c r="F64" s="163"/>
      <c r="G64" s="167">
        <f>G62+G61+G60+G59+G58+G63</f>
        <v>0.13539999999999999</v>
      </c>
      <c r="H64" s="168"/>
      <c r="I64" s="169">
        <f>SUM(I58:I63)</f>
        <v>290.27864400000004</v>
      </c>
      <c r="J64" s="170"/>
      <c r="K64" s="31"/>
    </row>
    <row r="65" spans="1:11" x14ac:dyDescent="0.25">
      <c r="A65" s="32" t="s">
        <v>54</v>
      </c>
      <c r="B65" s="171" t="s">
        <v>86</v>
      </c>
      <c r="C65" s="172"/>
      <c r="D65" s="172"/>
      <c r="E65" s="172"/>
      <c r="F65" s="173"/>
      <c r="G65" s="167">
        <f>G64*G38</f>
        <v>4.9827200000000009E-2</v>
      </c>
      <c r="H65" s="168"/>
      <c r="I65" s="174">
        <f>G65*I64</f>
        <v>14.463772050316805</v>
      </c>
      <c r="J65" s="163"/>
      <c r="K65" s="33"/>
    </row>
    <row r="66" spans="1:11" x14ac:dyDescent="0.25">
      <c r="A66" s="161" t="s">
        <v>87</v>
      </c>
      <c r="B66" s="162"/>
      <c r="C66" s="162"/>
      <c r="D66" s="162"/>
      <c r="E66" s="162"/>
      <c r="F66" s="163"/>
      <c r="G66" s="164">
        <f>G64+G65</f>
        <v>0.18522720000000001</v>
      </c>
      <c r="H66" s="165"/>
      <c r="I66" s="105">
        <f>SUM(I64:I65)</f>
        <v>304.74241605031682</v>
      </c>
      <c r="J66" s="166"/>
      <c r="K66" s="31"/>
    </row>
    <row r="68" spans="1:11" x14ac:dyDescent="0.25">
      <c r="A68" s="17" t="s">
        <v>88</v>
      </c>
      <c r="B68" s="130" t="s">
        <v>89</v>
      </c>
      <c r="C68" s="131"/>
      <c r="D68" s="131"/>
      <c r="E68" s="131"/>
      <c r="F68" s="132"/>
      <c r="G68" s="130" t="s">
        <v>60</v>
      </c>
      <c r="H68" s="132"/>
      <c r="I68" s="130" t="s">
        <v>11</v>
      </c>
      <c r="J68" s="132"/>
    </row>
    <row r="69" spans="1:11" x14ac:dyDescent="0.25">
      <c r="A69" s="4" t="s">
        <v>46</v>
      </c>
      <c r="B69" s="147" t="s">
        <v>90</v>
      </c>
      <c r="C69" s="82"/>
      <c r="D69" s="82"/>
      <c r="E69" s="82"/>
      <c r="F69" s="83"/>
      <c r="G69" s="159">
        <f>G38</f>
        <v>0.3680000000000001</v>
      </c>
      <c r="H69" s="160"/>
      <c r="I69" s="84">
        <f>G69*I12</f>
        <v>788.94048000000032</v>
      </c>
      <c r="J69" s="141"/>
    </row>
    <row r="70" spans="1:11" x14ac:dyDescent="0.25">
      <c r="A70" s="34" t="s">
        <v>59</v>
      </c>
      <c r="B70" s="147" t="s">
        <v>91</v>
      </c>
      <c r="C70" s="82"/>
      <c r="D70" s="82"/>
      <c r="E70" s="82"/>
      <c r="F70" s="83"/>
      <c r="G70" s="159">
        <f>G42</f>
        <v>0.114</v>
      </c>
      <c r="H70" s="160"/>
      <c r="I70" s="84">
        <f>I42</f>
        <v>184.13375333333335</v>
      </c>
      <c r="J70" s="85"/>
    </row>
    <row r="71" spans="1:11" x14ac:dyDescent="0.25">
      <c r="A71" s="34" t="s">
        <v>64</v>
      </c>
      <c r="B71" s="147" t="s">
        <v>65</v>
      </c>
      <c r="C71" s="82"/>
      <c r="D71" s="82"/>
      <c r="E71" s="82"/>
      <c r="F71" s="83"/>
      <c r="G71" s="159">
        <f>G47</f>
        <v>8.8920000000000006E-3</v>
      </c>
      <c r="H71" s="160"/>
      <c r="I71" s="84">
        <f>I47</f>
        <v>19.063203120000001</v>
      </c>
      <c r="J71" s="141"/>
    </row>
    <row r="72" spans="1:11" x14ac:dyDescent="0.25">
      <c r="A72" s="34" t="s">
        <v>68</v>
      </c>
      <c r="B72" s="147" t="s">
        <v>92</v>
      </c>
      <c r="C72" s="82"/>
      <c r="D72" s="82"/>
      <c r="E72" s="82"/>
      <c r="F72" s="83"/>
      <c r="G72" s="148">
        <f>G55</f>
        <v>7.079392000000001E-2</v>
      </c>
      <c r="H72" s="149"/>
      <c r="I72" s="150">
        <f>I55</f>
        <v>51.404515069782526</v>
      </c>
      <c r="J72" s="151"/>
    </row>
    <row r="73" spans="1:11" x14ac:dyDescent="0.25">
      <c r="A73" s="34" t="s">
        <v>78</v>
      </c>
      <c r="B73" s="147" t="s">
        <v>93</v>
      </c>
      <c r="C73" s="82"/>
      <c r="D73" s="82"/>
      <c r="E73" s="82"/>
      <c r="F73" s="83"/>
      <c r="G73" s="148">
        <f>G66</f>
        <v>0.18522720000000001</v>
      </c>
      <c r="H73" s="149"/>
      <c r="I73" s="150">
        <f>I66</f>
        <v>304.74241605031682</v>
      </c>
      <c r="J73" s="151"/>
    </row>
    <row r="74" spans="1:11" x14ac:dyDescent="0.25">
      <c r="A74" s="152" t="s">
        <v>94</v>
      </c>
      <c r="B74" s="153"/>
      <c r="C74" s="153"/>
      <c r="D74" s="153"/>
      <c r="E74" s="153"/>
      <c r="F74" s="154"/>
      <c r="G74" s="155">
        <f>SUM(G69:G73)</f>
        <v>0.74691312000000021</v>
      </c>
      <c r="H74" s="156"/>
      <c r="I74" s="157">
        <f>SUM(I69:I73)</f>
        <v>1348.284367573433</v>
      </c>
      <c r="J74" s="158"/>
    </row>
    <row r="76" spans="1:11" x14ac:dyDescent="0.25">
      <c r="A76" s="142" t="s">
        <v>95</v>
      </c>
      <c r="B76" s="143"/>
      <c r="C76" s="143"/>
      <c r="D76" s="143"/>
      <c r="E76" s="143"/>
      <c r="F76" s="143"/>
      <c r="G76" s="143"/>
      <c r="H76" s="143"/>
    </row>
    <row r="77" spans="1:11" x14ac:dyDescent="0.25">
      <c r="A77" s="144" t="s">
        <v>96</v>
      </c>
      <c r="B77" s="145"/>
      <c r="C77" s="145"/>
      <c r="D77" s="145"/>
      <c r="E77" s="145"/>
      <c r="F77" s="145"/>
      <c r="G77" s="145"/>
      <c r="H77" s="146"/>
    </row>
    <row r="78" spans="1:11" x14ac:dyDescent="0.25">
      <c r="A78" s="97" t="s">
        <v>97</v>
      </c>
      <c r="B78" s="98"/>
      <c r="C78" s="98"/>
      <c r="D78" s="98"/>
      <c r="E78" s="98"/>
      <c r="F78" s="99"/>
      <c r="G78" s="100" t="s">
        <v>11</v>
      </c>
      <c r="H78" s="101"/>
    </row>
    <row r="79" spans="1:11" x14ac:dyDescent="0.25">
      <c r="A79" s="139" t="s">
        <v>18</v>
      </c>
      <c r="B79" s="140"/>
      <c r="C79" s="140"/>
      <c r="D79" s="140"/>
      <c r="E79" s="140"/>
      <c r="F79" s="141"/>
      <c r="G79" s="84">
        <f>I12</f>
        <v>2143.86</v>
      </c>
      <c r="H79" s="85"/>
    </row>
    <row r="80" spans="1:11" x14ac:dyDescent="0.25">
      <c r="A80" s="139" t="s">
        <v>39</v>
      </c>
      <c r="B80" s="140"/>
      <c r="C80" s="140"/>
      <c r="D80" s="140"/>
      <c r="E80" s="140"/>
      <c r="F80" s="141"/>
      <c r="G80" s="84">
        <f>I21</f>
        <v>719.60630000000003</v>
      </c>
      <c r="H80" s="85"/>
    </row>
    <row r="81" spans="1:11" x14ac:dyDescent="0.25">
      <c r="A81" s="139" t="s">
        <v>44</v>
      </c>
      <c r="B81" s="140"/>
      <c r="C81" s="140"/>
      <c r="D81" s="140"/>
      <c r="E81" s="140"/>
      <c r="F81" s="141"/>
      <c r="G81" s="84">
        <f>I26</f>
        <v>0</v>
      </c>
      <c r="H81" s="85"/>
    </row>
    <row r="82" spans="1:11" x14ac:dyDescent="0.25">
      <c r="A82" s="139" t="s">
        <v>94</v>
      </c>
      <c r="B82" s="140"/>
      <c r="C82" s="140"/>
      <c r="D82" s="140"/>
      <c r="E82" s="140"/>
      <c r="F82" s="141"/>
      <c r="G82" s="84">
        <f>I74</f>
        <v>1348.284367573433</v>
      </c>
      <c r="H82" s="85"/>
    </row>
    <row r="83" spans="1:11" x14ac:dyDescent="0.25">
      <c r="A83" s="127" t="s">
        <v>98</v>
      </c>
      <c r="B83" s="128"/>
      <c r="C83" s="128"/>
      <c r="D83" s="128"/>
      <c r="E83" s="128"/>
      <c r="F83" s="129"/>
      <c r="G83" s="89">
        <f>SUM(G79:H82)</f>
        <v>4211.750667573433</v>
      </c>
      <c r="H83" s="90"/>
    </row>
    <row r="84" spans="1:11" x14ac:dyDescent="0.25">
      <c r="A84" s="35"/>
      <c r="B84" s="36"/>
      <c r="C84" s="36"/>
      <c r="D84" s="36"/>
      <c r="E84" s="36"/>
      <c r="F84" s="36"/>
      <c r="G84" s="37"/>
      <c r="H84" s="38"/>
      <c r="I84" s="33"/>
      <c r="J84" s="33"/>
      <c r="K84" s="33"/>
    </row>
    <row r="85" spans="1:11" x14ac:dyDescent="0.25">
      <c r="A85" s="39" t="s">
        <v>99</v>
      </c>
      <c r="B85" s="40"/>
      <c r="C85" s="40"/>
      <c r="D85" s="40"/>
      <c r="E85" s="40"/>
      <c r="F85" s="40"/>
      <c r="G85" s="40"/>
      <c r="H85" s="41"/>
    </row>
    <row r="86" spans="1:11" x14ac:dyDescent="0.25">
      <c r="A86" s="42" t="s">
        <v>100</v>
      </c>
      <c r="B86" s="130" t="s">
        <v>101</v>
      </c>
      <c r="C86" s="131"/>
      <c r="D86" s="131"/>
      <c r="E86" s="132"/>
      <c r="F86" s="43" t="s">
        <v>60</v>
      </c>
      <c r="G86" s="133" t="s">
        <v>11</v>
      </c>
      <c r="H86" s="101"/>
    </row>
    <row r="87" spans="1:11" ht="24.75" customHeight="1" x14ac:dyDescent="0.25">
      <c r="A87" s="4" t="s">
        <v>12</v>
      </c>
      <c r="B87" s="134" t="s">
        <v>102</v>
      </c>
      <c r="C87" s="135"/>
      <c r="D87" s="135"/>
      <c r="E87" s="136"/>
      <c r="F87" s="44">
        <v>0</v>
      </c>
      <c r="G87" s="137">
        <f>G83*F87</f>
        <v>0</v>
      </c>
      <c r="H87" s="138"/>
    </row>
    <row r="88" spans="1:11" ht="35.25" customHeight="1" x14ac:dyDescent="0.25">
      <c r="A88" s="121" t="s">
        <v>103</v>
      </c>
      <c r="B88" s="122"/>
      <c r="C88" s="122"/>
      <c r="D88" s="122"/>
      <c r="E88" s="123"/>
      <c r="F88" s="84">
        <v>0</v>
      </c>
      <c r="G88" s="124"/>
      <c r="H88" s="85"/>
    </row>
    <row r="89" spans="1:11" ht="27.75" customHeight="1" x14ac:dyDescent="0.25">
      <c r="A89" s="45" t="s">
        <v>14</v>
      </c>
      <c r="B89" s="65" t="s">
        <v>104</v>
      </c>
      <c r="C89" s="66"/>
      <c r="D89" s="46"/>
      <c r="E89" s="46"/>
      <c r="F89" s="44">
        <v>0</v>
      </c>
      <c r="G89" s="125">
        <f>F89*(G87+G83)</f>
        <v>0</v>
      </c>
      <c r="H89" s="126"/>
    </row>
    <row r="90" spans="1:11" ht="36" customHeight="1" x14ac:dyDescent="0.25">
      <c r="A90" s="121" t="s">
        <v>105</v>
      </c>
      <c r="B90" s="122"/>
      <c r="C90" s="122"/>
      <c r="D90" s="122"/>
      <c r="E90" s="123"/>
      <c r="F90" s="84"/>
      <c r="G90" s="124"/>
      <c r="H90" s="85"/>
    </row>
    <row r="91" spans="1:11" x14ac:dyDescent="0.25">
      <c r="A91" s="4" t="s">
        <v>16</v>
      </c>
      <c r="B91" s="47" t="s">
        <v>106</v>
      </c>
      <c r="C91" s="48"/>
      <c r="D91" s="48"/>
      <c r="E91" s="49"/>
      <c r="F91" s="50">
        <f>SUM(F94:F98)</f>
        <v>8.6499999999999994E-2</v>
      </c>
      <c r="G91" s="70">
        <f>F91*(G83+G89)</f>
        <v>364.31643274510191</v>
      </c>
      <c r="H91" s="71"/>
    </row>
    <row r="92" spans="1:11" x14ac:dyDescent="0.25">
      <c r="A92" s="51"/>
      <c r="B92" s="52"/>
      <c r="C92" s="53"/>
      <c r="D92" s="53"/>
      <c r="E92" s="53"/>
      <c r="F92" s="54"/>
      <c r="G92" s="55"/>
      <c r="H92" s="55"/>
    </row>
    <row r="93" spans="1:11" ht="31.5" customHeight="1" x14ac:dyDescent="0.25">
      <c r="A93" s="115" t="s">
        <v>107</v>
      </c>
      <c r="B93" s="116"/>
      <c r="C93" s="116"/>
      <c r="D93" s="116"/>
      <c r="E93" s="116"/>
      <c r="F93" s="116"/>
      <c r="G93" s="116"/>
      <c r="H93" s="117"/>
    </row>
    <row r="94" spans="1:11" x14ac:dyDescent="0.25">
      <c r="A94" s="56">
        <v>1</v>
      </c>
      <c r="B94" s="57" t="s">
        <v>108</v>
      </c>
      <c r="C94" s="58"/>
      <c r="D94" s="58"/>
      <c r="E94" s="59"/>
      <c r="F94" s="50"/>
      <c r="G94" s="84"/>
      <c r="H94" s="85"/>
    </row>
    <row r="95" spans="1:11" x14ac:dyDescent="0.25">
      <c r="A95" s="19" t="s">
        <v>109</v>
      </c>
      <c r="B95" s="60" t="s">
        <v>110</v>
      </c>
      <c r="C95" s="58"/>
      <c r="D95" s="58"/>
      <c r="E95" s="59"/>
      <c r="F95" s="50">
        <v>0.03</v>
      </c>
      <c r="G95" s="84">
        <f>F95*(G83+G89)</f>
        <v>126.35252002720298</v>
      </c>
      <c r="H95" s="85"/>
    </row>
    <row r="96" spans="1:11" x14ac:dyDescent="0.25">
      <c r="A96" s="19" t="s">
        <v>111</v>
      </c>
      <c r="B96" s="118" t="s">
        <v>112</v>
      </c>
      <c r="C96" s="119"/>
      <c r="D96" s="119"/>
      <c r="E96" s="120"/>
      <c r="F96" s="50">
        <v>6.4999999999999997E-3</v>
      </c>
      <c r="G96" s="84">
        <f>F96*(G83+G89)</f>
        <v>27.376379339227313</v>
      </c>
      <c r="H96" s="85"/>
    </row>
    <row r="97" spans="1:10" x14ac:dyDescent="0.25">
      <c r="A97" s="34">
        <v>2</v>
      </c>
      <c r="B97" s="57" t="s">
        <v>113</v>
      </c>
      <c r="C97" s="58"/>
      <c r="D97" s="58"/>
      <c r="E97" s="59"/>
      <c r="F97" s="50"/>
      <c r="G97" s="84"/>
      <c r="H97" s="85"/>
    </row>
    <row r="98" spans="1:10" x14ac:dyDescent="0.25">
      <c r="A98" s="19" t="s">
        <v>109</v>
      </c>
      <c r="B98" s="60" t="s">
        <v>114</v>
      </c>
      <c r="C98" s="58"/>
      <c r="D98" s="58"/>
      <c r="E98" s="59"/>
      <c r="F98" s="50">
        <v>0.05</v>
      </c>
      <c r="G98" s="84">
        <f>F98*(G83+G89)</f>
        <v>210.58753337867165</v>
      </c>
      <c r="H98" s="85"/>
    </row>
    <row r="99" spans="1:10" x14ac:dyDescent="0.25">
      <c r="A99" s="102" t="s">
        <v>115</v>
      </c>
      <c r="B99" s="103"/>
      <c r="C99" s="103"/>
      <c r="D99" s="103"/>
      <c r="E99" s="103"/>
      <c r="F99" s="104"/>
      <c r="G99" s="105">
        <f>+G87+G89+G91</f>
        <v>364.31643274510191</v>
      </c>
      <c r="H99" s="106"/>
    </row>
    <row r="100" spans="1:10" x14ac:dyDescent="0.25">
      <c r="A100" s="107" t="s">
        <v>116</v>
      </c>
      <c r="B100" s="108"/>
      <c r="C100" s="108"/>
      <c r="D100" s="111" t="s">
        <v>117</v>
      </c>
      <c r="E100" s="112" t="s">
        <v>118</v>
      </c>
      <c r="F100" s="112"/>
      <c r="G100" s="112"/>
      <c r="H100" s="113" t="s">
        <v>119</v>
      </c>
      <c r="I100" s="95"/>
      <c r="J100" s="95"/>
    </row>
    <row r="101" spans="1:10" ht="31.5" customHeight="1" x14ac:dyDescent="0.25">
      <c r="A101" s="109"/>
      <c r="B101" s="110"/>
      <c r="C101" s="110"/>
      <c r="D101" s="110"/>
      <c r="E101" s="96" t="s">
        <v>120</v>
      </c>
      <c r="F101" s="96"/>
      <c r="G101" s="96"/>
      <c r="H101" s="114"/>
    </row>
    <row r="102" spans="1:10" x14ac:dyDescent="0.25">
      <c r="A102" s="97" t="s">
        <v>121</v>
      </c>
      <c r="B102" s="98"/>
      <c r="C102" s="98"/>
      <c r="D102" s="98"/>
      <c r="E102" s="98"/>
      <c r="F102" s="99"/>
      <c r="G102" s="100" t="s">
        <v>11</v>
      </c>
      <c r="H102" s="101"/>
    </row>
    <row r="103" spans="1:10" x14ac:dyDescent="0.25">
      <c r="A103" s="81" t="s">
        <v>18</v>
      </c>
      <c r="B103" s="82"/>
      <c r="C103" s="82"/>
      <c r="D103" s="82"/>
      <c r="E103" s="82"/>
      <c r="F103" s="83"/>
      <c r="G103" s="84">
        <f>G79</f>
        <v>2143.86</v>
      </c>
      <c r="H103" s="85"/>
    </row>
    <row r="104" spans="1:10" x14ac:dyDescent="0.25">
      <c r="A104" s="81" t="s">
        <v>39</v>
      </c>
      <c r="B104" s="82"/>
      <c r="C104" s="82"/>
      <c r="D104" s="82"/>
      <c r="E104" s="82"/>
      <c r="F104" s="83"/>
      <c r="G104" s="84">
        <f>G80</f>
        <v>719.60630000000003</v>
      </c>
      <c r="H104" s="85"/>
    </row>
    <row r="105" spans="1:10" x14ac:dyDescent="0.25">
      <c r="A105" s="81" t="s">
        <v>44</v>
      </c>
      <c r="B105" s="82"/>
      <c r="C105" s="82"/>
      <c r="D105" s="82"/>
      <c r="E105" s="82"/>
      <c r="F105" s="83"/>
      <c r="G105" s="84">
        <f>G81</f>
        <v>0</v>
      </c>
      <c r="H105" s="85"/>
    </row>
    <row r="106" spans="1:10" x14ac:dyDescent="0.25">
      <c r="A106" s="81" t="s">
        <v>94</v>
      </c>
      <c r="B106" s="82"/>
      <c r="C106" s="82"/>
      <c r="D106" s="82"/>
      <c r="E106" s="82"/>
      <c r="F106" s="83"/>
      <c r="G106" s="84">
        <f>G82</f>
        <v>1348.284367573433</v>
      </c>
      <c r="H106" s="85"/>
    </row>
    <row r="107" spans="1:10" x14ac:dyDescent="0.25">
      <c r="A107" s="81" t="s">
        <v>115</v>
      </c>
      <c r="B107" s="82"/>
      <c r="C107" s="82"/>
      <c r="D107" s="82"/>
      <c r="E107" s="82"/>
      <c r="F107" s="83"/>
      <c r="G107" s="84">
        <f>G99</f>
        <v>364.31643274510191</v>
      </c>
      <c r="H107" s="85"/>
    </row>
    <row r="108" spans="1:10" x14ac:dyDescent="0.25">
      <c r="A108" s="86" t="s">
        <v>122</v>
      </c>
      <c r="B108" s="87"/>
      <c r="C108" s="87"/>
      <c r="D108" s="87"/>
      <c r="E108" s="87"/>
      <c r="F108" s="88"/>
      <c r="G108" s="89">
        <f>SUM(G103:G107)</f>
        <v>4576.0671003185353</v>
      </c>
      <c r="H108" s="90"/>
    </row>
    <row r="109" spans="1:10" x14ac:dyDescent="0.25">
      <c r="A109" s="61"/>
      <c r="B109" s="21"/>
      <c r="C109" s="21"/>
      <c r="D109" s="21"/>
      <c r="E109" s="21"/>
      <c r="F109" s="21"/>
      <c r="G109" s="21"/>
      <c r="H109" s="21"/>
    </row>
    <row r="110" spans="1:10" x14ac:dyDescent="0.25">
      <c r="A110" s="72" t="s">
        <v>123</v>
      </c>
      <c r="B110" s="73"/>
      <c r="C110" s="73"/>
      <c r="D110" s="73"/>
      <c r="E110" s="73"/>
      <c r="F110" s="74"/>
      <c r="G110" s="91" t="s">
        <v>0</v>
      </c>
      <c r="H110" s="92"/>
    </row>
    <row r="111" spans="1:10" x14ac:dyDescent="0.25">
      <c r="A111" s="72" t="s">
        <v>124</v>
      </c>
      <c r="B111" s="73"/>
      <c r="C111" s="73"/>
      <c r="D111" s="74"/>
      <c r="E111" s="62" t="s">
        <v>125</v>
      </c>
      <c r="F111" s="62" t="s">
        <v>126</v>
      </c>
      <c r="G111" s="93"/>
      <c r="H111" s="94"/>
    </row>
    <row r="112" spans="1:10" x14ac:dyDescent="0.25">
      <c r="A112" s="67" t="s">
        <v>127</v>
      </c>
      <c r="B112" s="68"/>
      <c r="C112" s="68"/>
      <c r="D112" s="69"/>
      <c r="E112" s="63">
        <v>1</v>
      </c>
      <c r="F112" s="64">
        <f>G108</f>
        <v>4576.0671003185353</v>
      </c>
      <c r="G112" s="70">
        <f>F112*E112</f>
        <v>4576.0671003185353</v>
      </c>
      <c r="H112" s="71"/>
    </row>
    <row r="113" spans="1:10" x14ac:dyDescent="0.25">
      <c r="A113" s="72" t="s">
        <v>128</v>
      </c>
      <c r="B113" s="73"/>
      <c r="C113" s="73"/>
      <c r="D113" s="73"/>
      <c r="E113" s="73"/>
      <c r="F113" s="74"/>
      <c r="G113" s="75">
        <f>+G112</f>
        <v>4576.0671003185353</v>
      </c>
      <c r="H113" s="76"/>
      <c r="I113" s="77"/>
      <c r="J113" s="78"/>
    </row>
    <row r="114" spans="1:10" x14ac:dyDescent="0.25">
      <c r="A114" s="72" t="s">
        <v>5</v>
      </c>
      <c r="B114" s="73"/>
      <c r="C114" s="73"/>
      <c r="D114" s="73"/>
      <c r="E114" s="73"/>
      <c r="F114" s="74"/>
      <c r="G114" s="79">
        <f>G113*12</f>
        <v>54912.805203822427</v>
      </c>
      <c r="H114" s="80"/>
    </row>
  </sheetData>
  <sheetProtection password="C5D1" sheet="1" objects="1" scenarios="1"/>
  <mergeCells count="259">
    <mergeCell ref="A1:H1"/>
    <mergeCell ref="I1:J2"/>
    <mergeCell ref="A2:E2"/>
    <mergeCell ref="G2:H2"/>
    <mergeCell ref="A3:E3"/>
    <mergeCell ref="G3:H3"/>
    <mergeCell ref="I3:J3"/>
    <mergeCell ref="B8:H8"/>
    <mergeCell ref="I8:J8"/>
    <mergeCell ref="B9:H9"/>
    <mergeCell ref="I9:J9"/>
    <mergeCell ref="B10:H10"/>
    <mergeCell ref="I10:J10"/>
    <mergeCell ref="A4:H4"/>
    <mergeCell ref="I4:J4"/>
    <mergeCell ref="A5:H5"/>
    <mergeCell ref="I5:J5"/>
    <mergeCell ref="A6:J6"/>
    <mergeCell ref="A7:J7"/>
    <mergeCell ref="M13:M14"/>
    <mergeCell ref="N13:N14"/>
    <mergeCell ref="O13:O14"/>
    <mergeCell ref="P13:P14"/>
    <mergeCell ref="Q13:Q14"/>
    <mergeCell ref="R13:R14"/>
    <mergeCell ref="B11:H11"/>
    <mergeCell ref="I11:J11"/>
    <mergeCell ref="A12:H12"/>
    <mergeCell ref="I12:J12"/>
    <mergeCell ref="A13:J13"/>
    <mergeCell ref="L13:L14"/>
    <mergeCell ref="B14:E14"/>
    <mergeCell ref="G14:H14"/>
    <mergeCell ref="I14:J14"/>
    <mergeCell ref="B17:E17"/>
    <mergeCell ref="G17:H17"/>
    <mergeCell ref="I17:J17"/>
    <mergeCell ref="N17:O17"/>
    <mergeCell ref="B18:E18"/>
    <mergeCell ref="G18:H18"/>
    <mergeCell ref="I18:J18"/>
    <mergeCell ref="N18:O18"/>
    <mergeCell ref="B15:E15"/>
    <mergeCell ref="G15:H15"/>
    <mergeCell ref="I15:J15"/>
    <mergeCell ref="B16:E16"/>
    <mergeCell ref="G16:H16"/>
    <mergeCell ref="I16:J16"/>
    <mergeCell ref="A21:H21"/>
    <mergeCell ref="I21:J21"/>
    <mergeCell ref="A22:J22"/>
    <mergeCell ref="B23:H23"/>
    <mergeCell ref="I23:J23"/>
    <mergeCell ref="B24:H24"/>
    <mergeCell ref="I24:J24"/>
    <mergeCell ref="B19:E19"/>
    <mergeCell ref="G19:H19"/>
    <mergeCell ref="I19:J19"/>
    <mergeCell ref="B20:E20"/>
    <mergeCell ref="G20:H20"/>
    <mergeCell ref="I20:J20"/>
    <mergeCell ref="B30:F30"/>
    <mergeCell ref="G30:H30"/>
    <mergeCell ref="I30:J30"/>
    <mergeCell ref="B31:F31"/>
    <mergeCell ref="G31:H31"/>
    <mergeCell ref="I31:J31"/>
    <mergeCell ref="B25:H25"/>
    <mergeCell ref="I25:J25"/>
    <mergeCell ref="A26:H26"/>
    <mergeCell ref="I26:J26"/>
    <mergeCell ref="A28:J28"/>
    <mergeCell ref="B29:F29"/>
    <mergeCell ref="G29:H29"/>
    <mergeCell ref="I29:J29"/>
    <mergeCell ref="B34:F34"/>
    <mergeCell ref="G34:H34"/>
    <mergeCell ref="I34:J34"/>
    <mergeCell ref="B35:F35"/>
    <mergeCell ref="G35:H35"/>
    <mergeCell ref="I35:J35"/>
    <mergeCell ref="B32:F32"/>
    <mergeCell ref="G32:H32"/>
    <mergeCell ref="I32:J32"/>
    <mergeCell ref="B33:F33"/>
    <mergeCell ref="G33:H33"/>
    <mergeCell ref="I33:J33"/>
    <mergeCell ref="A38:F38"/>
    <mergeCell ref="G38:H38"/>
    <mergeCell ref="I38:J38"/>
    <mergeCell ref="B39:F39"/>
    <mergeCell ref="G39:H39"/>
    <mergeCell ref="I39:J39"/>
    <mergeCell ref="B36:F36"/>
    <mergeCell ref="G36:H36"/>
    <mergeCell ref="I36:J36"/>
    <mergeCell ref="B37:F37"/>
    <mergeCell ref="G37:H37"/>
    <mergeCell ref="I37:J37"/>
    <mergeCell ref="A42:F42"/>
    <mergeCell ref="G42:H42"/>
    <mergeCell ref="I42:J42"/>
    <mergeCell ref="B44:F44"/>
    <mergeCell ref="G44:H44"/>
    <mergeCell ref="I44:J44"/>
    <mergeCell ref="B40:F40"/>
    <mergeCell ref="G40:H40"/>
    <mergeCell ref="I40:J40"/>
    <mergeCell ref="B41:F41"/>
    <mergeCell ref="G41:H41"/>
    <mergeCell ref="I41:J41"/>
    <mergeCell ref="A47:F47"/>
    <mergeCell ref="G47:H47"/>
    <mergeCell ref="I47:J47"/>
    <mergeCell ref="B48:F48"/>
    <mergeCell ref="G48:H48"/>
    <mergeCell ref="I48:J48"/>
    <mergeCell ref="B45:F45"/>
    <mergeCell ref="G45:H45"/>
    <mergeCell ref="I45:J45"/>
    <mergeCell ref="B46:F46"/>
    <mergeCell ref="G46:H46"/>
    <mergeCell ref="I46:J46"/>
    <mergeCell ref="B51:F51"/>
    <mergeCell ref="G51:H51"/>
    <mergeCell ref="I51:J51"/>
    <mergeCell ref="B52:F52"/>
    <mergeCell ref="G52:H52"/>
    <mergeCell ref="I52:J52"/>
    <mergeCell ref="B49:F49"/>
    <mergeCell ref="G49:H49"/>
    <mergeCell ref="I49:J49"/>
    <mergeCell ref="B50:F50"/>
    <mergeCell ref="G50:H50"/>
    <mergeCell ref="I50:J50"/>
    <mergeCell ref="A55:F55"/>
    <mergeCell ref="G55:H55"/>
    <mergeCell ref="I55:J55"/>
    <mergeCell ref="A56:J56"/>
    <mergeCell ref="B57:F57"/>
    <mergeCell ref="G57:H57"/>
    <mergeCell ref="I57:J57"/>
    <mergeCell ref="B53:F53"/>
    <mergeCell ref="G53:H53"/>
    <mergeCell ref="I53:J53"/>
    <mergeCell ref="B54:F54"/>
    <mergeCell ref="G54:H54"/>
    <mergeCell ref="I54:J54"/>
    <mergeCell ref="B60:F60"/>
    <mergeCell ref="G60:H60"/>
    <mergeCell ref="I60:J60"/>
    <mergeCell ref="B61:F61"/>
    <mergeCell ref="G61:H61"/>
    <mergeCell ref="I61:J61"/>
    <mergeCell ref="B58:F58"/>
    <mergeCell ref="G58:H58"/>
    <mergeCell ref="I58:J58"/>
    <mergeCell ref="B59:F59"/>
    <mergeCell ref="G59:H59"/>
    <mergeCell ref="I59:J59"/>
    <mergeCell ref="A64:F64"/>
    <mergeCell ref="G64:H64"/>
    <mergeCell ref="I64:J64"/>
    <mergeCell ref="B65:F65"/>
    <mergeCell ref="G65:H65"/>
    <mergeCell ref="I65:J65"/>
    <mergeCell ref="B62:F62"/>
    <mergeCell ref="G62:H62"/>
    <mergeCell ref="I62:J62"/>
    <mergeCell ref="B63:F63"/>
    <mergeCell ref="G63:H63"/>
    <mergeCell ref="I63:J63"/>
    <mergeCell ref="B69:F69"/>
    <mergeCell ref="G69:H69"/>
    <mergeCell ref="I69:J69"/>
    <mergeCell ref="B70:F70"/>
    <mergeCell ref="G70:H70"/>
    <mergeCell ref="I70:J70"/>
    <mergeCell ref="A66:F66"/>
    <mergeCell ref="G66:H66"/>
    <mergeCell ref="I66:J66"/>
    <mergeCell ref="B68:F68"/>
    <mergeCell ref="G68:H68"/>
    <mergeCell ref="I68:J68"/>
    <mergeCell ref="B73:F73"/>
    <mergeCell ref="G73:H73"/>
    <mergeCell ref="I73:J73"/>
    <mergeCell ref="A74:F74"/>
    <mergeCell ref="G74:H74"/>
    <mergeCell ref="I74:J74"/>
    <mergeCell ref="B71:F71"/>
    <mergeCell ref="G71:H71"/>
    <mergeCell ref="I71:J71"/>
    <mergeCell ref="B72:F72"/>
    <mergeCell ref="G72:H72"/>
    <mergeCell ref="I72:J72"/>
    <mergeCell ref="A80:F80"/>
    <mergeCell ref="G80:H80"/>
    <mergeCell ref="A81:F81"/>
    <mergeCell ref="G81:H81"/>
    <mergeCell ref="A82:F82"/>
    <mergeCell ref="G82:H82"/>
    <mergeCell ref="A76:H76"/>
    <mergeCell ref="A77:H77"/>
    <mergeCell ref="A78:F78"/>
    <mergeCell ref="G78:H78"/>
    <mergeCell ref="A79:F79"/>
    <mergeCell ref="G79:H79"/>
    <mergeCell ref="A88:E88"/>
    <mergeCell ref="F88:H88"/>
    <mergeCell ref="G89:H89"/>
    <mergeCell ref="A90:E90"/>
    <mergeCell ref="F90:H90"/>
    <mergeCell ref="G91:H91"/>
    <mergeCell ref="A83:F83"/>
    <mergeCell ref="G83:H83"/>
    <mergeCell ref="B86:E86"/>
    <mergeCell ref="G86:H86"/>
    <mergeCell ref="B87:E87"/>
    <mergeCell ref="G87:H87"/>
    <mergeCell ref="G98:H98"/>
    <mergeCell ref="A99:F99"/>
    <mergeCell ref="G99:H99"/>
    <mergeCell ref="A100:C101"/>
    <mergeCell ref="D100:D101"/>
    <mergeCell ref="E100:G100"/>
    <mergeCell ref="H100:H101"/>
    <mergeCell ref="A93:H93"/>
    <mergeCell ref="G94:H94"/>
    <mergeCell ref="G95:H95"/>
    <mergeCell ref="B96:E96"/>
    <mergeCell ref="G96:H96"/>
    <mergeCell ref="G97:H97"/>
    <mergeCell ref="A104:F104"/>
    <mergeCell ref="G104:H104"/>
    <mergeCell ref="A105:F105"/>
    <mergeCell ref="G105:H105"/>
    <mergeCell ref="A106:F106"/>
    <mergeCell ref="G106:H106"/>
    <mergeCell ref="I100:J100"/>
    <mergeCell ref="E101:G101"/>
    <mergeCell ref="A102:F102"/>
    <mergeCell ref="G102:H102"/>
    <mergeCell ref="A103:F103"/>
    <mergeCell ref="G103:H103"/>
    <mergeCell ref="A112:D112"/>
    <mergeCell ref="G112:H112"/>
    <mergeCell ref="A113:F113"/>
    <mergeCell ref="G113:H113"/>
    <mergeCell ref="I113:J113"/>
    <mergeCell ref="A114:F114"/>
    <mergeCell ref="G114:H114"/>
    <mergeCell ref="A107:F107"/>
    <mergeCell ref="G107:H107"/>
    <mergeCell ref="A108:F108"/>
    <mergeCell ref="G108:H108"/>
    <mergeCell ref="A110:F110"/>
    <mergeCell ref="G110:H111"/>
    <mergeCell ref="A111:D11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Oliveira Castro</dc:creator>
  <cp:lastModifiedBy>Antonio Oliveira Castro</cp:lastModifiedBy>
  <dcterms:created xsi:type="dcterms:W3CDTF">2019-10-19T14:58:04Z</dcterms:created>
  <dcterms:modified xsi:type="dcterms:W3CDTF">2019-12-04T18:20:01Z</dcterms:modified>
</cp:coreProperties>
</file>